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przychody -koszty-2017-2023" sheetId="1" r:id="rId1"/>
  </sheets>
  <definedNames>
    <definedName name="_xlnm.Print_Area" localSheetId="0">'przychody -koszty-2017-2023'!$A$1:$X$27</definedName>
    <definedName name="_xlnm.Print_Titles" localSheetId="0">'przychody -koszty-2017-2023'!$3:$3</definedName>
  </definedNames>
  <calcPr fullCalcOnLoad="1"/>
</workbook>
</file>

<file path=xl/sharedStrings.xml><?xml version="1.0" encoding="utf-8"?>
<sst xmlns="http://schemas.openxmlformats.org/spreadsheetml/2006/main" count="66" uniqueCount="52">
  <si>
    <t>L.p.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</si>
  <si>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</si>
  <si>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</si>
  <si>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</si>
  <si>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</si>
  <si>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</si>
  <si>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</si>
  <si>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</si>
  <si>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</si>
  <si>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</si>
  <si>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</si>
  <si>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</si>
  <si>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</si>
  <si>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</si>
  <si>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</si>
  <si>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Teatr im. Juliusza Słowackiego w Krakowie</t>
  </si>
  <si>
    <t>Opera Krakowska w Krakowie</t>
  </si>
  <si>
    <t>Nazwa instytucji</t>
  </si>
  <si>
    <t>7.</t>
  </si>
  <si>
    <t>17.</t>
  </si>
  <si>
    <t>18.</t>
  </si>
  <si>
    <t>19.</t>
  </si>
  <si>
    <t>20.</t>
  </si>
  <si>
    <t xml:space="preserve">Koszty </t>
  </si>
  <si>
    <t>Muzeum Archeologiczne 
w Krakowie</t>
  </si>
  <si>
    <t>Muzeum Lotnictwa Polskiego 
w Krakowie</t>
  </si>
  <si>
    <t>Wojewódzka Biblioteka Publiczna 
w Krakowie</t>
  </si>
  <si>
    <t>Muzeum Okręgowe 
w Tarnowie</t>
  </si>
  <si>
    <t>Muzeum Okręgowe 
w Nowym Sączu</t>
  </si>
  <si>
    <t>Małopolski Instytut Kultury 
w Krakowie</t>
  </si>
  <si>
    <t>Instytut Dialogu Międzykulturowego im. Jana Pawła II w Krakowie</t>
  </si>
  <si>
    <t>Muzeum Dom Rodzinny Ojca Świętego Jana Pawła II w Wadowicach</t>
  </si>
  <si>
    <t>Przychody</t>
  </si>
  <si>
    <t>Małopolskie Centrum Kultury SOKÓŁ w Nowym Sączu</t>
  </si>
  <si>
    <t>Centrum Sztuki Mościce</t>
  </si>
  <si>
    <t>21.</t>
  </si>
  <si>
    <t>22.</t>
  </si>
  <si>
    <t>23.</t>
  </si>
  <si>
    <t>Muzeum Etnograficzne im. Seweryna Udzieli  
w Krakowie</t>
  </si>
  <si>
    <t>Muzeum Tatrzańskie im. dra Tytusa Chałubińskiego w Zakopanem</t>
  </si>
  <si>
    <t>Muzeum - Orawski Park Etnograficzny w Zubrzycy Górnej</t>
  </si>
  <si>
    <r>
      <t xml:space="preserve">Ośrodek Dokumentacji Sztuki Tadeusza Kantora </t>
    </r>
    <r>
      <rPr>
        <sz val="9"/>
        <rFont val="Arial"/>
        <family val="2"/>
      </rPr>
      <t>CRICOTEKA</t>
    </r>
    <r>
      <rPr>
        <sz val="9"/>
        <rFont val="Arial"/>
        <family val="2"/>
      </rPr>
      <t xml:space="preserve"> w Krakowie</t>
    </r>
  </si>
  <si>
    <t>Teatr im.Stanisława Ignacego Witkiewicza 
w Zakopanem</t>
  </si>
  <si>
    <t>Filharmonia im. Karola Szymanowskiego w Krakowie</t>
  </si>
  <si>
    <t>Małopolskie Centrum Nauki Cogiteon</t>
  </si>
  <si>
    <t>16.</t>
  </si>
  <si>
    <t>Muzeum - Dwory Karwacjanów i Gładyszów w Gorlicach</t>
  </si>
  <si>
    <t>Muzeum Armii Krajowej im. gen. Emila Fieldorfa "Nila" w Krakowie</t>
  </si>
  <si>
    <t>Europejskie Centrum Muzyki Krzysztofa Pendereckiego w Lusławicach</t>
  </si>
  <si>
    <t>Muzeum Małopolski Zachodniej w Wygiełzowie</t>
  </si>
  <si>
    <t>Muzeum Pamięci Mieszkańców Ziemi Oświęcimskiej</t>
  </si>
  <si>
    <t>Przychody i koszty Instytucji Kultury Województwa Małopolskiego w latach 2017-2023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</si>
</sst>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  <numFmt numFmtId="172" formatCode="0.0"/>
  </numFmts>
  <fonts count="47">
    <font>
      <sz val="10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/>
      <bottom style="thin"/>
    </border>
    <border>
      <left style="medium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7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 shrinkToFit="1"/>
    </xf>
    <xf numFmtId="3" fontId="4" fillId="0" borderId="13" xfId="0" applyNumberFormat="1" applyFont="1" applyBorder="1" applyAlignment="1">
      <alignment horizontal="center" vertical="center"/>
    </xf>
    <xf numFmtId="3" fontId="4" fillId="34" borderId="14" xfId="0" applyNumberFormat="1" applyFont="1" applyFill="1" applyBorder="1" applyAlignment="1">
      <alignment horizontal="center" vertical="center"/>
    </xf>
    <xf numFmtId="3" fontId="4" fillId="34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vertical="center" wrapText="1"/>
    </xf>
    <xf numFmtId="3" fontId="4" fillId="34" borderId="18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 wrapText="1"/>
    </xf>
    <xf numFmtId="3" fontId="4" fillId="33" borderId="18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 wrapText="1"/>
    </xf>
    <xf numFmtId="3" fontId="4" fillId="34" borderId="14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vertical="center" wrapText="1"/>
    </xf>
    <xf numFmtId="3" fontId="4" fillId="35" borderId="16" xfId="0" applyNumberFormat="1" applyFont="1" applyFill="1" applyBorder="1" applyAlignment="1">
      <alignment horizontal="center" vertical="center"/>
    </xf>
    <xf numFmtId="3" fontId="4" fillId="35" borderId="13" xfId="0" applyNumberFormat="1" applyFont="1" applyFill="1" applyBorder="1" applyAlignment="1">
      <alignment horizontal="center" vertical="center"/>
    </xf>
    <xf numFmtId="3" fontId="4" fillId="35" borderId="18" xfId="0" applyNumberFormat="1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vertical="center" wrapText="1"/>
    </xf>
    <xf numFmtId="3" fontId="4" fillId="36" borderId="16" xfId="0" applyNumberFormat="1" applyFont="1" applyFill="1" applyBorder="1" applyAlignment="1">
      <alignment horizontal="center" vertical="center"/>
    </xf>
    <xf numFmtId="3" fontId="4" fillId="36" borderId="13" xfId="0" applyNumberFormat="1" applyFont="1" applyFill="1" applyBorder="1" applyAlignment="1">
      <alignment horizontal="center" vertical="center"/>
    </xf>
    <xf numFmtId="3" fontId="4" fillId="34" borderId="13" xfId="0" applyNumberFormat="1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vertical="center" wrapText="1"/>
    </xf>
    <xf numFmtId="3" fontId="4" fillId="35" borderId="26" xfId="0" applyNumberFormat="1" applyFont="1" applyFill="1" applyBorder="1" applyAlignment="1">
      <alignment horizontal="center" vertical="center"/>
    </xf>
    <xf numFmtId="3" fontId="4" fillId="35" borderId="27" xfId="0" applyNumberFormat="1" applyFont="1" applyFill="1" applyBorder="1" applyAlignment="1">
      <alignment horizontal="center" vertical="center"/>
    </xf>
    <xf numFmtId="3" fontId="4" fillId="35" borderId="14" xfId="0" applyNumberFormat="1" applyFont="1" applyFill="1" applyBorder="1" applyAlignment="1">
      <alignment horizontal="center" vertical="center"/>
    </xf>
    <xf numFmtId="3" fontId="4" fillId="36" borderId="14" xfId="0" applyNumberFormat="1" applyFont="1" applyFill="1" applyBorder="1" applyAlignment="1">
      <alignment horizontal="center" vertical="center"/>
    </xf>
    <xf numFmtId="3" fontId="4" fillId="35" borderId="28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4" fillId="34" borderId="25" xfId="0" applyFont="1" applyFill="1" applyBorder="1" applyAlignment="1">
      <alignment vertical="center" wrapText="1"/>
    </xf>
    <xf numFmtId="3" fontId="4" fillId="34" borderId="26" xfId="0" applyNumberFormat="1" applyFont="1" applyFill="1" applyBorder="1" applyAlignment="1">
      <alignment horizontal="center" vertical="center"/>
    </xf>
    <xf numFmtId="3" fontId="4" fillId="34" borderId="27" xfId="0" applyNumberFormat="1" applyFont="1" applyFill="1" applyBorder="1" applyAlignment="1">
      <alignment horizontal="center" vertical="center"/>
    </xf>
    <xf numFmtId="3" fontId="4" fillId="34" borderId="29" xfId="0" applyNumberFormat="1" applyFont="1" applyFill="1" applyBorder="1" applyAlignment="1">
      <alignment horizontal="center" vertical="center" wrapText="1"/>
    </xf>
    <xf numFmtId="3" fontId="4" fillId="34" borderId="30" xfId="0" applyNumberFormat="1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vertical="center" wrapText="1"/>
    </xf>
    <xf numFmtId="3" fontId="4" fillId="35" borderId="32" xfId="0" applyNumberFormat="1" applyFont="1" applyFill="1" applyBorder="1" applyAlignment="1">
      <alignment horizontal="center" vertical="center"/>
    </xf>
    <xf numFmtId="3" fontId="4" fillId="35" borderId="33" xfId="0" applyNumberFormat="1" applyFont="1" applyFill="1" applyBorder="1" applyAlignment="1">
      <alignment horizontal="center" vertical="center"/>
    </xf>
    <xf numFmtId="3" fontId="4" fillId="35" borderId="34" xfId="0" applyNumberFormat="1" applyFont="1" applyFill="1" applyBorder="1" applyAlignment="1">
      <alignment horizontal="center" vertical="center" wrapText="1"/>
    </xf>
    <xf numFmtId="3" fontId="4" fillId="35" borderId="35" xfId="0" applyNumberFormat="1" applyFont="1" applyFill="1" applyBorder="1" applyAlignment="1">
      <alignment horizontal="center" vertical="center"/>
    </xf>
    <xf numFmtId="3" fontId="4" fillId="36" borderId="29" xfId="0" applyNumberFormat="1" applyFont="1" applyFill="1" applyBorder="1" applyAlignment="1">
      <alignment horizontal="center" vertical="center"/>
    </xf>
    <xf numFmtId="3" fontId="4" fillId="36" borderId="27" xfId="0" applyNumberFormat="1" applyFont="1" applyFill="1" applyBorder="1" applyAlignment="1">
      <alignment horizontal="center" vertical="center"/>
    </xf>
    <xf numFmtId="3" fontId="4" fillId="36" borderId="30" xfId="0" applyNumberFormat="1" applyFont="1" applyFill="1" applyBorder="1" applyAlignment="1">
      <alignment horizontal="center" vertical="center"/>
    </xf>
    <xf numFmtId="3" fontId="4" fillId="35" borderId="3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 wrapText="1"/>
    </xf>
    <xf numFmtId="3" fontId="4" fillId="34" borderId="36" xfId="0" applyNumberFormat="1" applyFont="1" applyFill="1" applyBorder="1" applyAlignment="1">
      <alignment horizontal="center" vertical="center"/>
    </xf>
    <xf numFmtId="1" fontId="46" fillId="35" borderId="14" xfId="52" applyNumberFormat="1" applyFont="1" applyFill="1" applyBorder="1" applyAlignment="1">
      <alignment vertical="center" wrapText="1"/>
      <protection/>
    </xf>
    <xf numFmtId="3" fontId="4" fillId="35" borderId="36" xfId="0" applyNumberFormat="1" applyFont="1" applyFill="1" applyBorder="1" applyAlignment="1">
      <alignment horizontal="center" vertical="center"/>
    </xf>
    <xf numFmtId="3" fontId="4" fillId="35" borderId="37" xfId="0" applyNumberFormat="1" applyFont="1" applyFill="1" applyBorder="1" applyAlignment="1">
      <alignment horizontal="center" vertical="center"/>
    </xf>
    <xf numFmtId="3" fontId="4" fillId="0" borderId="37" xfId="0" applyNumberFormat="1" applyFont="1" applyFill="1" applyBorder="1" applyAlignment="1">
      <alignment horizontal="center" vertical="center"/>
    </xf>
    <xf numFmtId="3" fontId="4" fillId="0" borderId="38" xfId="0" applyNumberFormat="1" applyFont="1" applyFill="1" applyBorder="1" applyAlignment="1">
      <alignment horizontal="center" vertical="center"/>
    </xf>
    <xf numFmtId="1" fontId="46" fillId="35" borderId="28" xfId="52" applyNumberFormat="1" applyFont="1" applyFill="1" applyBorder="1" applyAlignment="1">
      <alignment vertical="center" wrapText="1"/>
      <protection/>
    </xf>
    <xf numFmtId="3" fontId="4" fillId="35" borderId="39" xfId="0" applyNumberFormat="1" applyFont="1" applyFill="1" applyBorder="1" applyAlignment="1">
      <alignment horizontal="center" vertical="center"/>
    </xf>
    <xf numFmtId="3" fontId="4" fillId="35" borderId="40" xfId="0" applyNumberFormat="1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tabSelected="1" view="pageBreakPreview" zoomScaleSheetLayoutView="100" workbookViewId="0" topLeftCell="A1">
      <pane ySplit="3" topLeftCell="A22" activePane="bottomLeft" state="frozen"/>
      <selection pane="topLeft" activeCell="A1" sqref="A1"/>
      <selection pane="bottomLeft" activeCell="R27" sqref="R27"/>
    </sheetView>
  </sheetViews>
  <sheetFormatPr defaultColWidth="9.00390625" defaultRowHeight="12.75"/>
  <cols>
    <col min="1" max="1" width="3.125" style="1" customWidth="1"/>
    <col min="2" max="2" width="22.375" style="1" customWidth="1"/>
    <col min="3" max="3" width="10.75390625" style="1" hidden="1" customWidth="1"/>
    <col min="4" max="4" width="10.25390625" style="1" hidden="1" customWidth="1"/>
    <col min="5" max="5" width="10.875" style="1" customWidth="1"/>
    <col min="6" max="6" width="11.125" style="1" customWidth="1"/>
    <col min="7" max="7" width="10.875" style="1" customWidth="1"/>
    <col min="8" max="8" width="11.125" style="1" customWidth="1"/>
    <col min="9" max="9" width="10.875" style="1" customWidth="1"/>
    <col min="10" max="10" width="11.125" style="1" customWidth="1"/>
    <col min="11" max="11" width="10.875" style="1" customWidth="1"/>
    <col min="12" max="12" width="11.125" style="1" customWidth="1"/>
    <col min="13" max="13" width="10.875" style="1" customWidth="1"/>
    <col min="14" max="14" width="11.125" style="1" customWidth="1"/>
    <col min="15" max="15" width="10.875" style="1" customWidth="1"/>
    <col min="16" max="16" width="11.75390625" style="1" customWidth="1"/>
    <col min="17" max="17" width="11.00390625" style="1" customWidth="1"/>
    <col min="18" max="22" width="12.25390625" style="1" customWidth="1"/>
    <col min="23" max="16384" width="9.125" style="1" customWidth="1"/>
  </cols>
  <sheetData>
    <row r="1" spans="1:18" ht="16.5" thickBot="1">
      <c r="A1" s="83" t="s">
        <v>51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25.5" customHeight="1" thickBot="1">
      <c r="A2" s="76" t="s">
        <v>0</v>
      </c>
      <c r="B2" s="78" t="s">
        <v>17</v>
      </c>
      <c r="C2" s="80">
        <v>2016</v>
      </c>
      <c r="D2" s="82"/>
      <c r="E2" s="80">
        <v>2017</v>
      </c>
      <c r="F2" s="81"/>
      <c r="G2" s="80">
        <v>2018</v>
      </c>
      <c r="H2" s="81"/>
      <c r="I2" s="80">
        <v>2019</v>
      </c>
      <c r="J2" s="81"/>
      <c r="K2" s="80">
        <v>2020</v>
      </c>
      <c r="L2" s="81"/>
      <c r="M2" s="80">
        <v>2021</v>
      </c>
      <c r="N2" s="81"/>
      <c r="O2" s="80">
        <v>2022</v>
      </c>
      <c r="P2" s="81"/>
      <c r="Q2" s="80">
        <v>2023</v>
      </c>
      <c r="R2" s="81"/>
    </row>
    <row r="3" spans="1:18" ht="15.75" thickBot="1">
      <c r="A3" s="77"/>
      <c r="B3" s="79"/>
      <c r="C3" s="4" t="s">
        <v>32</v>
      </c>
      <c r="D3" s="5" t="s">
        <v>23</v>
      </c>
      <c r="E3" s="6" t="s">
        <v>32</v>
      </c>
      <c r="F3" s="7" t="s">
        <v>23</v>
      </c>
      <c r="G3" s="6" t="s">
        <v>32</v>
      </c>
      <c r="H3" s="7" t="s">
        <v>23</v>
      </c>
      <c r="I3" s="6" t="s">
        <v>32</v>
      </c>
      <c r="J3" s="7" t="s">
        <v>23</v>
      </c>
      <c r="K3" s="6" t="s">
        <v>32</v>
      </c>
      <c r="L3" s="7" t="s">
        <v>23</v>
      </c>
      <c r="M3" s="6" t="s">
        <v>32</v>
      </c>
      <c r="N3" s="7" t="s">
        <v>23</v>
      </c>
      <c r="O3" s="6" t="s">
        <v>32</v>
      </c>
      <c r="P3" s="7" t="s">
        <v>23</v>
      </c>
      <c r="Q3" s="6" t="s">
        <v>32</v>
      </c>
      <c r="R3" s="7" t="s">
        <v>23</v>
      </c>
    </row>
    <row r="4" spans="1:18" s="2" customFormat="1" ht="24">
      <c r="A4" s="27" t="s">
        <v>1</v>
      </c>
      <c r="B4" s="28" t="s">
        <v>24</v>
      </c>
      <c r="C4" s="31">
        <v>4864398.15</v>
      </c>
      <c r="D4" s="32">
        <v>4639566.29</v>
      </c>
      <c r="E4" s="30">
        <v>5156377</v>
      </c>
      <c r="F4" s="33">
        <v>5194329</v>
      </c>
      <c r="G4" s="30">
        <v>5385636</v>
      </c>
      <c r="H4" s="33">
        <v>5433371</v>
      </c>
      <c r="I4" s="30">
        <v>6243627</v>
      </c>
      <c r="J4" s="33">
        <v>6098388</v>
      </c>
      <c r="K4" s="30">
        <v>6392627.07</v>
      </c>
      <c r="L4" s="33">
        <v>6517160.98</v>
      </c>
      <c r="M4" s="30">
        <v>6594264.26</v>
      </c>
      <c r="N4" s="26">
        <v>6482865.52</v>
      </c>
      <c r="O4" s="30">
        <v>7278093.11</v>
      </c>
      <c r="P4" s="26">
        <f>6500633.52+769123.08</f>
        <v>7269756.6</v>
      </c>
      <c r="Q4" s="30">
        <v>8906616.92</v>
      </c>
      <c r="R4" s="26">
        <f>8005234.23+701259.21</f>
        <v>8706493.440000001</v>
      </c>
    </row>
    <row r="5" spans="1:18" s="2" customFormat="1" ht="36">
      <c r="A5" s="13" t="s">
        <v>2</v>
      </c>
      <c r="B5" s="18" t="s">
        <v>38</v>
      </c>
      <c r="C5" s="34">
        <v>4678309.22</v>
      </c>
      <c r="D5" s="10">
        <v>4664900.65</v>
      </c>
      <c r="E5" s="23">
        <v>4993277</v>
      </c>
      <c r="F5" s="35">
        <v>4993634</v>
      </c>
      <c r="G5" s="23">
        <v>5822952</v>
      </c>
      <c r="H5" s="35">
        <v>5821546</v>
      </c>
      <c r="I5" s="23">
        <v>5857277</v>
      </c>
      <c r="J5" s="35">
        <v>5778772.57</v>
      </c>
      <c r="K5" s="23">
        <v>5608630</v>
      </c>
      <c r="L5" s="35">
        <v>5562807</v>
      </c>
      <c r="M5" s="23">
        <v>5223803.59</v>
      </c>
      <c r="N5" s="24">
        <v>5211388.65</v>
      </c>
      <c r="O5" s="23">
        <v>7420970.27</v>
      </c>
      <c r="P5" s="24">
        <f>7028407.51+12198.29+429691.26</f>
        <v>7470297.06</v>
      </c>
      <c r="Q5" s="24">
        <v>8225168.5</v>
      </c>
      <c r="R5" s="24">
        <f>7678165.48+9374.2+433299.9</f>
        <v>8120839.580000001</v>
      </c>
    </row>
    <row r="6" spans="1:18" ht="24">
      <c r="A6" s="12" t="s">
        <v>3</v>
      </c>
      <c r="B6" s="19" t="s">
        <v>27</v>
      </c>
      <c r="C6" s="17">
        <v>4961955.47</v>
      </c>
      <c r="D6" s="11">
        <v>4901567.48</v>
      </c>
      <c r="E6" s="25">
        <v>5350589</v>
      </c>
      <c r="F6" s="11">
        <v>5143108</v>
      </c>
      <c r="G6" s="25">
        <v>6139774</v>
      </c>
      <c r="H6" s="11">
        <v>5741815</v>
      </c>
      <c r="I6" s="25">
        <v>6503047</v>
      </c>
      <c r="J6" s="11">
        <v>6112426</v>
      </c>
      <c r="K6" s="25">
        <v>6489832</v>
      </c>
      <c r="L6" s="11">
        <v>6095922</v>
      </c>
      <c r="M6" s="25">
        <v>6605479.19</v>
      </c>
      <c r="N6" s="22">
        <v>6462384.65</v>
      </c>
      <c r="O6" s="25">
        <v>8623773.47</v>
      </c>
      <c r="P6" s="22">
        <f>8049007.54+164742.38</f>
        <v>8213749.92</v>
      </c>
      <c r="Q6" s="25">
        <v>10500352.61</v>
      </c>
      <c r="R6" s="22">
        <f>9944390.14+189378.07</f>
        <v>10133768.21</v>
      </c>
    </row>
    <row r="7" spans="1:18" s="2" customFormat="1" ht="24">
      <c r="A7" s="14" t="s">
        <v>4</v>
      </c>
      <c r="B7" s="18" t="s">
        <v>28</v>
      </c>
      <c r="C7" s="34">
        <v>7311170.16</v>
      </c>
      <c r="D7" s="10">
        <v>7355427.79</v>
      </c>
      <c r="E7" s="23">
        <v>7970064</v>
      </c>
      <c r="F7" s="35">
        <v>7912308</v>
      </c>
      <c r="G7" s="23">
        <v>8997182</v>
      </c>
      <c r="H7" s="35">
        <v>8971492</v>
      </c>
      <c r="I7" s="23">
        <v>10738841</v>
      </c>
      <c r="J7" s="35">
        <v>10735324</v>
      </c>
      <c r="K7" s="23">
        <v>11118631.34</v>
      </c>
      <c r="L7" s="35">
        <v>11086548.32</v>
      </c>
      <c r="M7" s="23">
        <v>12355522.29</v>
      </c>
      <c r="N7" s="24">
        <v>12216236.36</v>
      </c>
      <c r="O7" s="23">
        <v>14878589.91</v>
      </c>
      <c r="P7" s="24">
        <f>12331038.22+77126.74+2176604.61</f>
        <v>14584769.57</v>
      </c>
      <c r="Q7" s="23">
        <v>17162814.72</v>
      </c>
      <c r="R7" s="24">
        <f>14698009.56+141279.12+2118181.58</f>
        <v>16957470.259999998</v>
      </c>
    </row>
    <row r="8" spans="1:18" s="2" customFormat="1" ht="36">
      <c r="A8" s="12" t="s">
        <v>5</v>
      </c>
      <c r="B8" s="19" t="s">
        <v>39</v>
      </c>
      <c r="C8" s="17">
        <v>3580887.13</v>
      </c>
      <c r="D8" s="11">
        <v>3231152.73</v>
      </c>
      <c r="E8" s="25">
        <v>3939422</v>
      </c>
      <c r="F8" s="11">
        <v>3831645</v>
      </c>
      <c r="G8" s="25">
        <v>5720088</v>
      </c>
      <c r="H8" s="11">
        <v>5507729</v>
      </c>
      <c r="I8" s="25">
        <v>5202067</v>
      </c>
      <c r="J8" s="11">
        <v>4575917</v>
      </c>
      <c r="K8" s="25">
        <v>5206715.23</v>
      </c>
      <c r="L8" s="11">
        <v>4614772.43</v>
      </c>
      <c r="M8" s="25">
        <v>7654173.99</v>
      </c>
      <c r="N8" s="22">
        <v>7459462.93</v>
      </c>
      <c r="O8" s="25">
        <v>8405146.25</v>
      </c>
      <c r="P8" s="22">
        <f>7787086.14+269793.59</f>
        <v>8056879.7299999995</v>
      </c>
      <c r="Q8" s="25">
        <v>10922852.37</v>
      </c>
      <c r="R8" s="22">
        <f>10184242.83+307114.3</f>
        <v>10491357.13</v>
      </c>
    </row>
    <row r="9" spans="1:18" s="2" customFormat="1" ht="38.25" customHeight="1">
      <c r="A9" s="14" t="s">
        <v>6</v>
      </c>
      <c r="B9" s="18" t="s">
        <v>25</v>
      </c>
      <c r="C9" s="34">
        <v>6924826.1</v>
      </c>
      <c r="D9" s="10">
        <v>6600666.54</v>
      </c>
      <c r="E9" s="23">
        <v>7056062</v>
      </c>
      <c r="F9" s="35">
        <v>6774176</v>
      </c>
      <c r="G9" s="23">
        <v>8976764</v>
      </c>
      <c r="H9" s="35">
        <v>7446478</v>
      </c>
      <c r="I9" s="23">
        <v>7924729</v>
      </c>
      <c r="J9" s="35">
        <v>8008136</v>
      </c>
      <c r="K9" s="23">
        <v>6504790</v>
      </c>
      <c r="L9" s="35">
        <v>6691090</v>
      </c>
      <c r="M9" s="23">
        <v>8422375.49</v>
      </c>
      <c r="N9" s="24">
        <v>8036619.67</v>
      </c>
      <c r="O9" s="23">
        <v>10593986.57</v>
      </c>
      <c r="P9" s="24">
        <f>7079850.2+2715291.66</f>
        <v>9795141.86</v>
      </c>
      <c r="Q9" s="23">
        <v>12286873.79</v>
      </c>
      <c r="R9" s="24">
        <f>9288517.01+2715018.04</f>
        <v>12003535.05</v>
      </c>
    </row>
    <row r="10" spans="1:23" s="2" customFormat="1" ht="36">
      <c r="A10" s="12" t="s">
        <v>18</v>
      </c>
      <c r="B10" s="19" t="s">
        <v>40</v>
      </c>
      <c r="C10" s="17">
        <v>1453130.93</v>
      </c>
      <c r="D10" s="11">
        <v>1407139.87</v>
      </c>
      <c r="E10" s="25">
        <v>1546667</v>
      </c>
      <c r="F10" s="11">
        <v>1549740</v>
      </c>
      <c r="G10" s="25">
        <v>1841497</v>
      </c>
      <c r="H10" s="11">
        <v>1735318</v>
      </c>
      <c r="I10" s="25">
        <v>2039424</v>
      </c>
      <c r="J10" s="11">
        <v>1982728</v>
      </c>
      <c r="K10" s="25">
        <v>2361615.23</v>
      </c>
      <c r="L10" s="11">
        <v>2076835.34</v>
      </c>
      <c r="M10" s="25">
        <v>2491305.15</v>
      </c>
      <c r="N10" s="22">
        <v>2293184.81</v>
      </c>
      <c r="O10" s="25">
        <v>2848305.05</v>
      </c>
      <c r="P10" s="22">
        <f>2283361.89+490552.68</f>
        <v>2773914.5700000003</v>
      </c>
      <c r="Q10" s="25">
        <v>3536242.2</v>
      </c>
      <c r="R10" s="22">
        <f>2768808.25+489877.05</f>
        <v>3258685.3</v>
      </c>
      <c r="S10" s="3"/>
      <c r="T10" s="3"/>
      <c r="U10" s="3"/>
      <c r="V10" s="3"/>
      <c r="W10" s="3"/>
    </row>
    <row r="11" spans="1:21" ht="49.5" customHeight="1">
      <c r="A11" s="13" t="s">
        <v>7</v>
      </c>
      <c r="B11" s="18" t="s">
        <v>49</v>
      </c>
      <c r="C11" s="16">
        <v>1989860.87</v>
      </c>
      <c r="D11" s="10">
        <v>1967455.29</v>
      </c>
      <c r="E11" s="23">
        <v>2140874</v>
      </c>
      <c r="F11" s="35">
        <v>2122093</v>
      </c>
      <c r="G11" s="23">
        <v>2570103</v>
      </c>
      <c r="H11" s="35">
        <v>2484186</v>
      </c>
      <c r="I11" s="23">
        <v>2553790</v>
      </c>
      <c r="J11" s="35">
        <v>2541023</v>
      </c>
      <c r="K11" s="23">
        <v>2730084.54</v>
      </c>
      <c r="L11" s="35">
        <v>2728976.41</v>
      </c>
      <c r="M11" s="23">
        <v>3533408.22</v>
      </c>
      <c r="N11" s="24">
        <v>3499086.23</v>
      </c>
      <c r="O11" s="23">
        <v>3582623.39</v>
      </c>
      <c r="P11" s="24">
        <f>3154235.62+385005.02</f>
        <v>3539240.64</v>
      </c>
      <c r="Q11" s="24">
        <v>5528930.53</v>
      </c>
      <c r="R11" s="24">
        <f>4467985.52+410857.28</f>
        <v>4878842.8</v>
      </c>
      <c r="U11" s="50"/>
    </row>
    <row r="12" spans="1:18" ht="36" customHeight="1">
      <c r="A12" s="12" t="s">
        <v>8</v>
      </c>
      <c r="B12" s="19" t="s">
        <v>26</v>
      </c>
      <c r="C12" s="15">
        <v>11298345.79</v>
      </c>
      <c r="D12" s="8">
        <v>11337114.71</v>
      </c>
      <c r="E12" s="25">
        <v>12324982</v>
      </c>
      <c r="F12" s="11">
        <v>12041549</v>
      </c>
      <c r="G12" s="25">
        <v>13722035</v>
      </c>
      <c r="H12" s="11">
        <v>13460424</v>
      </c>
      <c r="I12" s="25">
        <v>13951995</v>
      </c>
      <c r="J12" s="11">
        <v>13929286</v>
      </c>
      <c r="K12" s="25">
        <v>13842575</v>
      </c>
      <c r="L12" s="11">
        <v>13780571</v>
      </c>
      <c r="M12" s="25">
        <v>14768410.01</v>
      </c>
      <c r="N12" s="22">
        <v>14636539.97</v>
      </c>
      <c r="O12" s="25">
        <v>18784584.98</v>
      </c>
      <c r="P12" s="22">
        <f>14971056.67+34828+3603065.85</f>
        <v>18608950.52</v>
      </c>
      <c r="Q12" s="25">
        <v>23213812.91</v>
      </c>
      <c r="R12" s="22">
        <f>19124143.79+52503.93+3819802.1</f>
        <v>22996449.82</v>
      </c>
    </row>
    <row r="13" spans="1:18" ht="35.25" customHeight="1">
      <c r="A13" s="14" t="s">
        <v>9</v>
      </c>
      <c r="B13" s="20" t="s">
        <v>29</v>
      </c>
      <c r="C13" s="16">
        <v>5143893.76</v>
      </c>
      <c r="D13" s="10">
        <v>5140163.66</v>
      </c>
      <c r="E13" s="23">
        <v>5651973</v>
      </c>
      <c r="F13" s="35">
        <v>5642634</v>
      </c>
      <c r="G13" s="23">
        <v>7241995</v>
      </c>
      <c r="H13" s="35">
        <v>6583276</v>
      </c>
      <c r="I13" s="23">
        <v>5476250</v>
      </c>
      <c r="J13" s="35">
        <v>5447114</v>
      </c>
      <c r="K13" s="23">
        <v>5419569</v>
      </c>
      <c r="L13" s="35">
        <v>5383178</v>
      </c>
      <c r="M13" s="23">
        <v>5920677.27</v>
      </c>
      <c r="N13" s="24">
        <v>5784234.06</v>
      </c>
      <c r="O13" s="23">
        <v>6665401.14</v>
      </c>
      <c r="P13" s="24">
        <f>5810992.69+121540.87+476939.5</f>
        <v>6409473.0600000005</v>
      </c>
      <c r="Q13" s="23">
        <v>7280758.11</v>
      </c>
      <c r="R13" s="24">
        <f>6764004.84+440194.51</f>
        <v>7204199.35</v>
      </c>
    </row>
    <row r="14" spans="1:18" ht="24.75" customHeight="1">
      <c r="A14" s="12" t="s">
        <v>10</v>
      </c>
      <c r="B14" s="19" t="s">
        <v>34</v>
      </c>
      <c r="C14" s="17">
        <v>5695379.83</v>
      </c>
      <c r="D14" s="11">
        <v>5503125</v>
      </c>
      <c r="E14" s="25">
        <v>5273545</v>
      </c>
      <c r="F14" s="11">
        <v>5331603</v>
      </c>
      <c r="G14" s="25">
        <v>5878420</v>
      </c>
      <c r="H14" s="11">
        <v>5752371</v>
      </c>
      <c r="I14" s="25">
        <v>6455903</v>
      </c>
      <c r="J14" s="11">
        <v>6550718</v>
      </c>
      <c r="K14" s="25">
        <v>5372092.98</v>
      </c>
      <c r="L14" s="11">
        <v>5335402.67</v>
      </c>
      <c r="M14" s="25">
        <v>5960450.2</v>
      </c>
      <c r="N14" s="22">
        <v>6054949.24</v>
      </c>
      <c r="O14" s="25">
        <v>7513690.46</v>
      </c>
      <c r="P14" s="22">
        <f>6499241.54+1149639.65</f>
        <v>7648881.1899999995</v>
      </c>
      <c r="Q14" s="25">
        <v>9653160.38</v>
      </c>
      <c r="R14" s="22">
        <f>7827505.08+1210135.72</f>
        <v>9037640.8</v>
      </c>
    </row>
    <row r="15" spans="1:18" ht="36">
      <c r="A15" s="14" t="s">
        <v>11</v>
      </c>
      <c r="B15" s="20" t="s">
        <v>41</v>
      </c>
      <c r="C15" s="16">
        <v>5786507.51</v>
      </c>
      <c r="D15" s="10">
        <v>6388280.48</v>
      </c>
      <c r="E15" s="23">
        <v>6054854</v>
      </c>
      <c r="F15" s="35">
        <v>6018215</v>
      </c>
      <c r="G15" s="23">
        <v>6040872</v>
      </c>
      <c r="H15" s="35">
        <v>6035673</v>
      </c>
      <c r="I15" s="23">
        <v>6511575</v>
      </c>
      <c r="J15" s="35">
        <v>6047784</v>
      </c>
      <c r="K15" s="23">
        <v>6231655</v>
      </c>
      <c r="L15" s="35">
        <v>6353499</v>
      </c>
      <c r="M15" s="23">
        <v>5659548.35</v>
      </c>
      <c r="N15" s="24">
        <v>5761451.64</v>
      </c>
      <c r="O15" s="23">
        <v>6293855.52</v>
      </c>
      <c r="P15" s="24">
        <f>4812312.39+36412.63+1492985.44</f>
        <v>6341710.459999999</v>
      </c>
      <c r="Q15" s="23">
        <v>9435915.78</v>
      </c>
      <c r="R15" s="24">
        <f>6750243.26+12208.54+1494972.39</f>
        <v>8257424.1899999995</v>
      </c>
    </row>
    <row r="16" spans="1:18" s="2" customFormat="1" ht="42.75" customHeight="1">
      <c r="A16" s="12" t="s">
        <v>12</v>
      </c>
      <c r="B16" s="19" t="s">
        <v>33</v>
      </c>
      <c r="C16" s="17">
        <v>9801875.63</v>
      </c>
      <c r="D16" s="11">
        <v>9835701.9</v>
      </c>
      <c r="E16" s="25">
        <v>11634441</v>
      </c>
      <c r="F16" s="11">
        <v>11678858</v>
      </c>
      <c r="G16" s="25">
        <v>14123542</v>
      </c>
      <c r="H16" s="11">
        <v>13601800</v>
      </c>
      <c r="I16" s="25">
        <v>15280848</v>
      </c>
      <c r="J16" s="11">
        <v>15328953</v>
      </c>
      <c r="K16" s="25">
        <v>12067025.33</v>
      </c>
      <c r="L16" s="11">
        <v>12066075.78</v>
      </c>
      <c r="M16" s="25">
        <v>13352331.21</v>
      </c>
      <c r="N16" s="22">
        <v>12986687.89</v>
      </c>
      <c r="O16" s="25">
        <v>14642203.35</v>
      </c>
      <c r="P16" s="22">
        <f>12572055.43+134852.66+1834119.31</f>
        <v>14541027.4</v>
      </c>
      <c r="Q16" s="25">
        <v>17499749.04</v>
      </c>
      <c r="R16" s="22">
        <f>15538639.65+123624.23+1427495.63</f>
        <v>17089759.51</v>
      </c>
    </row>
    <row r="17" spans="1:18" s="2" customFormat="1" ht="38.25" customHeight="1">
      <c r="A17" s="14" t="s">
        <v>13</v>
      </c>
      <c r="B17" s="20" t="s">
        <v>15</v>
      </c>
      <c r="C17" s="16">
        <v>18750236.11</v>
      </c>
      <c r="D17" s="10">
        <v>19314915.83</v>
      </c>
      <c r="E17" s="23">
        <v>21890848</v>
      </c>
      <c r="F17" s="35">
        <v>22180784</v>
      </c>
      <c r="G17" s="23">
        <v>22935521</v>
      </c>
      <c r="H17" s="35">
        <v>23043612</v>
      </c>
      <c r="I17" s="23">
        <v>28277854</v>
      </c>
      <c r="J17" s="35">
        <v>28566903</v>
      </c>
      <c r="K17" s="23">
        <v>24910134.41</v>
      </c>
      <c r="L17" s="35">
        <v>23757306.23</v>
      </c>
      <c r="M17" s="23">
        <v>24776821.74</v>
      </c>
      <c r="N17" s="24">
        <v>26477227.96</v>
      </c>
      <c r="O17" s="23">
        <v>29795983.24</v>
      </c>
      <c r="P17" s="24">
        <f>25828106.15+196251.53+3979282.35</f>
        <v>30003640.03</v>
      </c>
      <c r="Q17" s="23">
        <v>40402650.54</v>
      </c>
      <c r="R17" s="24">
        <f>34599701.93+594083.96+4190815.48</f>
        <v>39384601.37</v>
      </c>
    </row>
    <row r="18" spans="1:18" s="2" customFormat="1" ht="28.5" customHeight="1">
      <c r="A18" s="12" t="s">
        <v>14</v>
      </c>
      <c r="B18" s="19" t="s">
        <v>16</v>
      </c>
      <c r="C18" s="17">
        <v>30398069.02</v>
      </c>
      <c r="D18" s="11">
        <v>30594812.26</v>
      </c>
      <c r="E18" s="25">
        <v>31336763</v>
      </c>
      <c r="F18" s="11">
        <v>31555532</v>
      </c>
      <c r="G18" s="25">
        <v>33866569</v>
      </c>
      <c r="H18" s="11">
        <v>33762552</v>
      </c>
      <c r="I18" s="25">
        <v>34533089</v>
      </c>
      <c r="J18" s="11">
        <v>34492960</v>
      </c>
      <c r="K18" s="25">
        <v>31770956</v>
      </c>
      <c r="L18" s="11">
        <v>29993735</v>
      </c>
      <c r="M18" s="25">
        <v>32874318.31</v>
      </c>
      <c r="N18" s="22">
        <v>30965455.19</v>
      </c>
      <c r="O18" s="25">
        <v>37739533.37</v>
      </c>
      <c r="P18" s="22">
        <f>34823662.56+2927676.71</f>
        <v>37751339.27</v>
      </c>
      <c r="Q18" s="25">
        <v>48820957.82</v>
      </c>
      <c r="R18" s="22">
        <f>44294384.04+3087788.4</f>
        <v>47382172.44</v>
      </c>
    </row>
    <row r="19" spans="1:18" s="2" customFormat="1" ht="50.25" customHeight="1" thickBot="1">
      <c r="A19" s="12" t="s">
        <v>45</v>
      </c>
      <c r="B19" s="51" t="s">
        <v>42</v>
      </c>
      <c r="C19" s="52">
        <v>4682246.53</v>
      </c>
      <c r="D19" s="53">
        <v>4747861.62</v>
      </c>
      <c r="E19" s="54">
        <v>5618619</v>
      </c>
      <c r="F19" s="53">
        <v>5113486</v>
      </c>
      <c r="G19" s="54">
        <v>5068819</v>
      </c>
      <c r="H19" s="53">
        <v>5050155</v>
      </c>
      <c r="I19" s="54">
        <v>5509432</v>
      </c>
      <c r="J19" s="53">
        <v>5571659</v>
      </c>
      <c r="K19" s="54">
        <v>5652570</v>
      </c>
      <c r="L19" s="53">
        <v>5469562</v>
      </c>
      <c r="M19" s="54">
        <v>5396879.07</v>
      </c>
      <c r="N19" s="55">
        <v>5336115.83</v>
      </c>
      <c r="O19" s="54">
        <v>6125950.26</v>
      </c>
      <c r="P19" s="55">
        <f>5021753.92+1210097.6</f>
        <v>6231851.52</v>
      </c>
      <c r="Q19" s="54">
        <v>6807003.39</v>
      </c>
      <c r="R19" s="55">
        <f>6014680.57+632606.79</f>
        <v>6647287.36</v>
      </c>
    </row>
    <row r="20" spans="1:18" s="2" customFormat="1" ht="37.5" customHeight="1">
      <c r="A20" s="12" t="s">
        <v>19</v>
      </c>
      <c r="B20" s="56" t="s">
        <v>43</v>
      </c>
      <c r="C20" s="57">
        <v>16396486.29</v>
      </c>
      <c r="D20" s="58">
        <v>15916510.18</v>
      </c>
      <c r="E20" s="59">
        <v>16760486</v>
      </c>
      <c r="F20" s="58">
        <v>16278854</v>
      </c>
      <c r="G20" s="59">
        <v>18389091</v>
      </c>
      <c r="H20" s="58">
        <v>18161883</v>
      </c>
      <c r="I20" s="59">
        <v>19789372</v>
      </c>
      <c r="J20" s="58">
        <v>19050895</v>
      </c>
      <c r="K20" s="59">
        <v>19494132</v>
      </c>
      <c r="L20" s="58">
        <v>19533870</v>
      </c>
      <c r="M20" s="59">
        <v>22961990.69</v>
      </c>
      <c r="N20" s="60">
        <v>22692833.74</v>
      </c>
      <c r="O20" s="59">
        <v>26279799.87</v>
      </c>
      <c r="P20" s="60">
        <f>23616570.64+2727253.64</f>
        <v>26343824.28</v>
      </c>
      <c r="Q20" s="59">
        <v>32142756.32</v>
      </c>
      <c r="R20" s="60">
        <f>29159550.29+2757794.52</f>
        <v>31917344.81</v>
      </c>
    </row>
    <row r="21" spans="1:18" ht="36">
      <c r="A21" s="12" t="s">
        <v>20</v>
      </c>
      <c r="B21" s="20" t="s">
        <v>30</v>
      </c>
      <c r="C21" s="16">
        <v>2890588.77</v>
      </c>
      <c r="D21" s="43">
        <v>2879065.85</v>
      </c>
      <c r="E21" s="29">
        <v>3442415</v>
      </c>
      <c r="F21" s="10">
        <v>3424696</v>
      </c>
      <c r="G21" s="29">
        <v>3868517</v>
      </c>
      <c r="H21" s="10">
        <v>3918165</v>
      </c>
      <c r="I21" s="29">
        <v>3372154</v>
      </c>
      <c r="J21" s="10">
        <v>3341924</v>
      </c>
      <c r="K21" s="29">
        <v>3763159</v>
      </c>
      <c r="L21" s="10">
        <v>3719570</v>
      </c>
      <c r="M21" s="29">
        <v>3817221.07</v>
      </c>
      <c r="N21" s="21">
        <v>3816563.11</v>
      </c>
      <c r="O21" s="29">
        <v>3731837.26</v>
      </c>
      <c r="P21" s="21">
        <f>3487693.92+231917.4</f>
        <v>3719611.32</v>
      </c>
      <c r="Q21" s="29">
        <v>4141064.53</v>
      </c>
      <c r="R21" s="21">
        <f>3896296.28+227441.47</f>
        <v>4123737.75</v>
      </c>
    </row>
    <row r="22" spans="1:18" ht="36">
      <c r="A22" s="12" t="s">
        <v>21</v>
      </c>
      <c r="B22" s="44" t="s">
        <v>31</v>
      </c>
      <c r="C22" s="45">
        <v>7453485.02</v>
      </c>
      <c r="D22" s="46">
        <v>5955693.75</v>
      </c>
      <c r="E22" s="47">
        <v>5550704</v>
      </c>
      <c r="F22" s="38">
        <v>5018189</v>
      </c>
      <c r="G22" s="47">
        <v>5992645</v>
      </c>
      <c r="H22" s="38">
        <v>5988036</v>
      </c>
      <c r="I22" s="47">
        <v>6541782</v>
      </c>
      <c r="J22" s="38">
        <v>5941000</v>
      </c>
      <c r="K22" s="47">
        <v>6745596.79</v>
      </c>
      <c r="L22" s="38">
        <v>6642537.76</v>
      </c>
      <c r="M22" s="47">
        <v>7320035.6</v>
      </c>
      <c r="N22" s="39">
        <v>6674729.88</v>
      </c>
      <c r="O22" s="47">
        <v>8012609.61</v>
      </c>
      <c r="P22" s="39">
        <f>6299969.45+1175955.98</f>
        <v>7475925.43</v>
      </c>
      <c r="Q22" s="47">
        <v>9461891.27</v>
      </c>
      <c r="R22" s="39">
        <f>8137605.87+1094880.89</f>
        <v>9232486.76</v>
      </c>
    </row>
    <row r="23" spans="1:18" ht="42" customHeight="1" thickBot="1">
      <c r="A23" s="12" t="s">
        <v>22</v>
      </c>
      <c r="B23" s="40" t="s">
        <v>47</v>
      </c>
      <c r="C23" s="41">
        <v>4324634</v>
      </c>
      <c r="D23" s="42">
        <v>4371082</v>
      </c>
      <c r="E23" s="48">
        <v>4909615</v>
      </c>
      <c r="F23" s="42">
        <v>4793875</v>
      </c>
      <c r="G23" s="48">
        <v>5485635</v>
      </c>
      <c r="H23" s="42">
        <v>5263290</v>
      </c>
      <c r="I23" s="48">
        <v>5930086</v>
      </c>
      <c r="J23" s="42">
        <v>5759550</v>
      </c>
      <c r="K23" s="61">
        <v>5626028.89</v>
      </c>
      <c r="L23" s="62">
        <v>5586219.45</v>
      </c>
      <c r="M23" s="61">
        <v>5788531.54</v>
      </c>
      <c r="N23" s="63">
        <v>5845093.85</v>
      </c>
      <c r="O23" s="61">
        <v>6808446.91</v>
      </c>
      <c r="P23" s="63">
        <f>5655757.52+900714.49</f>
        <v>6556472.01</v>
      </c>
      <c r="Q23" s="61">
        <v>7438552.89</v>
      </c>
      <c r="R23" s="63">
        <f>6457529.59+902933.46</f>
        <v>7360463.05</v>
      </c>
    </row>
    <row r="24" spans="1:18" ht="36">
      <c r="A24" s="12" t="s">
        <v>35</v>
      </c>
      <c r="B24" s="36" t="s">
        <v>46</v>
      </c>
      <c r="C24" s="37">
        <v>1372710</v>
      </c>
      <c r="D24" s="38">
        <v>1331657</v>
      </c>
      <c r="E24" s="47">
        <v>1629687</v>
      </c>
      <c r="F24" s="38">
        <v>1511021</v>
      </c>
      <c r="G24" s="47">
        <v>1680718</v>
      </c>
      <c r="H24" s="38">
        <v>1646657</v>
      </c>
      <c r="I24" s="47">
        <v>1830843</v>
      </c>
      <c r="J24" s="38">
        <v>1811154</v>
      </c>
      <c r="K24" s="64">
        <v>1799307.11</v>
      </c>
      <c r="L24" s="58">
        <v>1715335.04</v>
      </c>
      <c r="M24" s="64">
        <v>2005123.82</v>
      </c>
      <c r="N24" s="60">
        <v>1967944.07</v>
      </c>
      <c r="O24" s="64">
        <v>2480128.13</v>
      </c>
      <c r="P24" s="60">
        <f>1980140.34+440956.44</f>
        <v>2421096.7800000003</v>
      </c>
      <c r="Q24" s="64">
        <v>2936547.92</v>
      </c>
      <c r="R24" s="60">
        <f>2452375.42+520195.61</f>
        <v>2972571.03</v>
      </c>
    </row>
    <row r="25" spans="1:18" ht="48.75" customHeight="1">
      <c r="A25" s="65" t="s">
        <v>36</v>
      </c>
      <c r="B25" s="66" t="s">
        <v>48</v>
      </c>
      <c r="C25" s="67">
        <v>6531157</v>
      </c>
      <c r="D25" s="67">
        <v>6530664</v>
      </c>
      <c r="E25" s="67">
        <v>6653158</v>
      </c>
      <c r="F25" s="67">
        <v>6652992</v>
      </c>
      <c r="G25" s="67">
        <v>7270345</v>
      </c>
      <c r="H25" s="67">
        <v>7270265</v>
      </c>
      <c r="I25" s="67">
        <v>6705938</v>
      </c>
      <c r="J25" s="10">
        <v>6704111</v>
      </c>
      <c r="K25" s="9">
        <v>7669123.09</v>
      </c>
      <c r="L25" s="67">
        <v>7667683.29</v>
      </c>
      <c r="M25" s="67">
        <v>8391929.53</v>
      </c>
      <c r="N25" s="67">
        <v>8385996.79</v>
      </c>
      <c r="O25" s="67">
        <v>11589166.98</v>
      </c>
      <c r="P25" s="67">
        <f>8298235.66+3288530.75</f>
        <v>11586766.41</v>
      </c>
      <c r="Q25" s="67">
        <v>11885211.65</v>
      </c>
      <c r="R25" s="21">
        <f>9092467.63+2792217.27</f>
        <v>11884684.9</v>
      </c>
    </row>
    <row r="26" spans="1:18" ht="44.25" customHeight="1" thickBot="1">
      <c r="A26" s="65" t="s">
        <v>37</v>
      </c>
      <c r="B26" s="68" t="s">
        <v>44</v>
      </c>
      <c r="C26" s="69">
        <v>0</v>
      </c>
      <c r="D26" s="69">
        <v>0</v>
      </c>
      <c r="E26" s="69">
        <v>0</v>
      </c>
      <c r="F26" s="69">
        <v>0</v>
      </c>
      <c r="G26" s="69">
        <v>1706493</v>
      </c>
      <c r="H26" s="69">
        <v>1633806</v>
      </c>
      <c r="I26" s="69">
        <v>3377418</v>
      </c>
      <c r="J26" s="38">
        <v>4581441</v>
      </c>
      <c r="K26" s="49">
        <v>3106099.23</v>
      </c>
      <c r="L26" s="70">
        <v>3018027.12</v>
      </c>
      <c r="M26" s="70">
        <v>3272283.87</v>
      </c>
      <c r="N26" s="70">
        <v>3343266.13</v>
      </c>
      <c r="O26" s="70">
        <v>3849154.28</v>
      </c>
      <c r="P26" s="70">
        <f>3323086.1+441388.4+67638.46</f>
        <v>3832112.96</v>
      </c>
      <c r="Q26" s="71">
        <v>7709804.4</v>
      </c>
      <c r="R26" s="72">
        <f>5808112.88+982516.54+61396.77</f>
        <v>6852026.1899999995</v>
      </c>
    </row>
    <row r="27" spans="1:18" ht="44.25" customHeight="1" thickBot="1">
      <c r="A27" s="65">
        <v>24</v>
      </c>
      <c r="B27" s="73" t="s">
        <v>50</v>
      </c>
      <c r="C27" s="70"/>
      <c r="D27" s="70"/>
      <c r="E27" s="70"/>
      <c r="F27" s="70"/>
      <c r="G27" s="70"/>
      <c r="H27" s="70"/>
      <c r="I27" s="70"/>
      <c r="J27" s="70"/>
      <c r="K27" s="74"/>
      <c r="L27" s="74"/>
      <c r="M27" s="74"/>
      <c r="N27" s="74"/>
      <c r="O27" s="74"/>
      <c r="P27" s="74"/>
      <c r="Q27" s="74">
        <v>4985071.21</v>
      </c>
      <c r="R27" s="75">
        <f>3093893.89+1813177.09</f>
        <v>4907070.98</v>
      </c>
    </row>
    <row r="28" ht="44.25" customHeight="1"/>
  </sheetData>
  <sheetProtection/>
  <mergeCells count="11">
    <mergeCell ref="A1:R1"/>
    <mergeCell ref="A2:A3"/>
    <mergeCell ref="B2:B3"/>
    <mergeCell ref="I2:J2"/>
    <mergeCell ref="C2:D2"/>
    <mergeCell ref="Q2:R2"/>
    <mergeCell ref="E2:F2"/>
    <mergeCell ref="O2:P2"/>
    <mergeCell ref="M2:N2"/>
    <mergeCell ref="K2:L2"/>
    <mergeCell ref="G2:H2"/>
  </mergeCells>
  <printOptions horizontalCentered="1"/>
  <pageMargins left="0.07874015748031496" right="0.07874015748031496" top="0.3937007874015748" bottom="0.3937007874015748" header="0.5118110236220472" footer="0.5118110236220472"/>
  <pageSetup fitToHeight="1" fitToWidth="1" horizontalDpi="600" verticalDpi="600" orientation="landscape" paperSize="9" scale="57" r:id="rId1"/>
  <headerFooter alignWithMargins="0">
    <oddHeader>&amp;RTabela Nr 1</oddHeader>
  </headerFooter>
  <rowBreaks count="1" manualBreakCount="1">
    <brk id="1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zmie</dc:creator>
  <cp:keywords/>
  <dc:description/>
  <cp:lastModifiedBy>Konop, Elżbieta</cp:lastModifiedBy>
  <cp:lastPrinted>2023-03-02T13:08:47Z</cp:lastPrinted>
  <dcterms:created xsi:type="dcterms:W3CDTF">2004-05-11T09:04:01Z</dcterms:created>
  <dcterms:modified xsi:type="dcterms:W3CDTF">2024-03-19T08:49:19Z</dcterms:modified>
  <cp:category/>
  <cp:version/>
  <cp:contentType/>
  <cp:contentStatus/>
</cp:coreProperties>
</file>